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9150" activeTab="0"/>
  </bookViews>
  <sheets>
    <sheet name="SpPl Var. 1" sheetId="1" r:id="rId1"/>
  </sheets>
  <definedNames>
    <definedName name="_xlnm._FilterDatabase" localSheetId="0" hidden="1">'SpPl Var. 1'!$A$3:$H$48</definedName>
    <definedName name="_xlnm.Print_Area" localSheetId="0">'SpPl Var. 1'!$A$1:$V$34</definedName>
  </definedNames>
  <calcPr fullCalcOnLoad="1"/>
</workbook>
</file>

<file path=xl/sharedStrings.xml><?xml version="1.0" encoding="utf-8"?>
<sst xmlns="http://schemas.openxmlformats.org/spreadsheetml/2006/main" count="207" uniqueCount="59">
  <si>
    <t>AK</t>
  </si>
  <si>
    <t>Beginn</t>
  </si>
  <si>
    <t>Ende</t>
  </si>
  <si>
    <t>Blau</t>
  </si>
  <si>
    <t>Weiss</t>
  </si>
  <si>
    <t>Spielzeit</t>
  </si>
  <si>
    <t>U18</t>
  </si>
  <si>
    <t>SG MhObRhDu I</t>
  </si>
  <si>
    <t>TSV Malsch</t>
  </si>
  <si>
    <t>2x9 min.</t>
  </si>
  <si>
    <t>SG MhObRhDu II</t>
  </si>
  <si>
    <t>Octopus Siegen</t>
  </si>
  <si>
    <t>U21</t>
  </si>
  <si>
    <t>Octopus Rosenheim</t>
  </si>
  <si>
    <t>SG Herpfst</t>
  </si>
  <si>
    <t>2x11 min.</t>
  </si>
  <si>
    <t>SG Duisburg/Rheine</t>
  </si>
  <si>
    <t>U15</t>
  </si>
  <si>
    <t>SG MhObRhDu</t>
  </si>
  <si>
    <t>TCO Weinheim</t>
  </si>
  <si>
    <t>2x7 min.</t>
  </si>
  <si>
    <t>SG Herpfst II</t>
  </si>
  <si>
    <t>SG Herpfst I</t>
  </si>
  <si>
    <t>2x8 min.</t>
  </si>
  <si>
    <t>2x10 min.</t>
  </si>
  <si>
    <t>2x12 min.</t>
  </si>
  <si>
    <t>Endrunde</t>
  </si>
  <si>
    <t>+</t>
  </si>
  <si>
    <t>-</t>
  </si>
  <si>
    <t>Gruppe 1</t>
  </si>
  <si>
    <t>Teilnehmer U21</t>
  </si>
  <si>
    <t>Teilnehmer U18</t>
  </si>
  <si>
    <t>Gruppe 2</t>
  </si>
  <si>
    <t>Teilnehmer U15</t>
  </si>
  <si>
    <t>Pkt</t>
  </si>
  <si>
    <t>P+</t>
  </si>
  <si>
    <t>P-</t>
  </si>
  <si>
    <t>T+</t>
  </si>
  <si>
    <t>T-</t>
  </si>
  <si>
    <t>x</t>
  </si>
  <si>
    <t xml:space="preserve">Tore  </t>
  </si>
  <si>
    <t>Summe</t>
  </si>
  <si>
    <t>Tabellen - Vorrunde</t>
  </si>
  <si>
    <t xml:space="preserve">3. </t>
  </si>
  <si>
    <t xml:space="preserve">2. </t>
  </si>
  <si>
    <t xml:space="preserve">1. </t>
  </si>
  <si>
    <t>1.</t>
  </si>
  <si>
    <t>2.</t>
  </si>
  <si>
    <t>3.</t>
  </si>
  <si>
    <t>4.</t>
  </si>
  <si>
    <t xml:space="preserve">SG Herpfst  </t>
  </si>
  <si>
    <t xml:space="preserve">Platz </t>
  </si>
  <si>
    <t>VR</t>
  </si>
  <si>
    <t>Platz</t>
  </si>
  <si>
    <t>Final</t>
  </si>
  <si>
    <t>6.</t>
  </si>
  <si>
    <t xml:space="preserve">5. </t>
  </si>
  <si>
    <t>n.V.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</si>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</sst>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20" fontId="1" fillId="33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0" fontId="1" fillId="33" borderId="12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20" fontId="1" fillId="33" borderId="15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20" fontId="1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20" fontId="1" fillId="34" borderId="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0" fontId="1" fillId="34" borderId="15" xfId="0" applyNumberFormat="1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20" fontId="1" fillId="34" borderId="19" xfId="0" applyNumberFormat="1" applyFont="1" applyFill="1" applyBorder="1" applyAlignment="1">
      <alignment horizontal="center"/>
    </xf>
    <xf numFmtId="1" fontId="1" fillId="34" borderId="2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1" fontId="1" fillId="33" borderId="12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1" fontId="1" fillId="33" borderId="15" xfId="0" applyNumberFormat="1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0" fontId="1" fillId="33" borderId="19" xfId="0" applyNumberFormat="1" applyFont="1" applyFill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20" fontId="1" fillId="33" borderId="11" xfId="0" applyNumberFormat="1" applyFont="1" applyFill="1" applyBorder="1" applyAlignment="1">
      <alignment horizontal="center"/>
    </xf>
    <xf numFmtId="20" fontId="1" fillId="33" borderId="13" xfId="0" applyNumberFormat="1" applyFont="1" applyFill="1" applyBorder="1" applyAlignment="1">
      <alignment horizontal="center"/>
    </xf>
    <xf numFmtId="20" fontId="1" fillId="33" borderId="16" xfId="0" applyNumberFormat="1" applyFont="1" applyFill="1" applyBorder="1" applyAlignment="1">
      <alignment horizontal="center"/>
    </xf>
    <xf numFmtId="20" fontId="1" fillId="0" borderId="16" xfId="0" applyNumberFormat="1" applyFont="1" applyBorder="1" applyAlignment="1">
      <alignment horizontal="center"/>
    </xf>
    <xf numFmtId="20" fontId="1" fillId="34" borderId="16" xfId="0" applyNumberFormat="1" applyFont="1" applyFill="1" applyBorder="1" applyAlignment="1">
      <alignment horizontal="center"/>
    </xf>
    <xf numFmtId="20" fontId="1" fillId="34" borderId="18" xfId="0" applyNumberFormat="1" applyFont="1" applyFill="1" applyBorder="1" applyAlignment="1">
      <alignment horizontal="center"/>
    </xf>
    <xf numFmtId="20" fontId="1" fillId="34" borderId="20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20" fontId="1" fillId="33" borderId="18" xfId="0" applyNumberFormat="1" applyFont="1" applyFill="1" applyBorder="1" applyAlignment="1">
      <alignment horizontal="center"/>
    </xf>
    <xf numFmtId="20" fontId="1" fillId="33" borderId="2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Alignment="1">
      <alignment/>
    </xf>
    <xf numFmtId="1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13" borderId="14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20" fontId="1" fillId="13" borderId="0" xfId="0" applyNumberFormat="1" applyFont="1" applyFill="1" applyBorder="1" applyAlignment="1">
      <alignment horizontal="center"/>
    </xf>
    <xf numFmtId="20" fontId="1" fillId="13" borderId="16" xfId="0" applyNumberFormat="1" applyFont="1" applyFill="1" applyBorder="1" applyAlignment="1">
      <alignment horizontal="center"/>
    </xf>
    <xf numFmtId="20" fontId="1" fillId="13" borderId="15" xfId="0" applyNumberFormat="1" applyFont="1" applyFill="1" applyBorder="1" applyAlignment="1">
      <alignment horizontal="center"/>
    </xf>
    <xf numFmtId="1" fontId="1" fillId="13" borderId="16" xfId="0" applyNumberFormat="1" applyFont="1" applyFill="1" applyBorder="1" applyAlignment="1">
      <alignment horizontal="center"/>
    </xf>
    <xf numFmtId="0" fontId="1" fillId="13" borderId="14" xfId="0" applyFont="1" applyFill="1" applyBorder="1" applyAlignment="1">
      <alignment horizontal="left"/>
    </xf>
    <xf numFmtId="0" fontId="1" fillId="13" borderId="16" xfId="0" applyFont="1" applyFill="1" applyBorder="1" applyAlignment="1">
      <alignment horizontal="left"/>
    </xf>
    <xf numFmtId="1" fontId="1" fillId="13" borderId="15" xfId="0" applyNumberFormat="1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20" fontId="1" fillId="13" borderId="18" xfId="0" applyNumberFormat="1" applyFont="1" applyFill="1" applyBorder="1" applyAlignment="1">
      <alignment horizontal="center"/>
    </xf>
    <xf numFmtId="0" fontId="1" fillId="13" borderId="17" xfId="0" applyFont="1" applyFill="1" applyBorder="1" applyAlignment="1">
      <alignment horizontal="left"/>
    </xf>
    <xf numFmtId="0" fontId="1" fillId="13" borderId="20" xfId="0" applyFont="1" applyFill="1" applyBorder="1" applyAlignment="1">
      <alignment horizontal="left"/>
    </xf>
    <xf numFmtId="20" fontId="1" fillId="13" borderId="19" xfId="0" applyNumberFormat="1" applyFont="1" applyFill="1" applyBorder="1" applyAlignment="1">
      <alignment horizontal="center"/>
    </xf>
    <xf numFmtId="1" fontId="1" fillId="13" borderId="19" xfId="0" applyNumberFormat="1" applyFont="1" applyFill="1" applyBorder="1" applyAlignment="1">
      <alignment horizontal="center"/>
    </xf>
    <xf numFmtId="0" fontId="0" fillId="13" borderId="0" xfId="0" applyFill="1" applyBorder="1" applyAlignment="1">
      <alignment horizontal="left"/>
    </xf>
    <xf numFmtId="0" fontId="3" fillId="13" borderId="0" xfId="0" applyFont="1" applyFill="1" applyBorder="1" applyAlignment="1">
      <alignment/>
    </xf>
    <xf numFmtId="0" fontId="3" fillId="13" borderId="0" xfId="0" applyFont="1" applyFill="1" applyAlignment="1">
      <alignment/>
    </xf>
    <xf numFmtId="0" fontId="0" fillId="13" borderId="0" xfId="0" applyFill="1" applyAlignment="1">
      <alignment/>
    </xf>
    <xf numFmtId="1" fontId="0" fillId="13" borderId="0" xfId="0" applyNumberFormat="1" applyFill="1" applyBorder="1" applyAlignment="1">
      <alignment/>
    </xf>
    <xf numFmtId="0" fontId="0" fillId="13" borderId="0" xfId="0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13" borderId="14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13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" fontId="1" fillId="13" borderId="19" xfId="0" applyNumberFormat="1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48"/>
  <sheetViews>
    <sheetView tabSelected="1" view="pageBreakPreview" zoomScaleSheetLayoutView="100" workbookViewId="0" topLeftCell="A1">
      <selection activeCell="W22" sqref="W22"/>
    </sheetView>
  </sheetViews>
  <sheetFormatPr defaultColWidth="11.421875" defaultRowHeight="12.75"/>
  <cols>
    <col min="1" max="1" width="2.7109375" style="5" bestFit="1" customWidth="1"/>
    <col min="2" max="2" width="7.421875" style="5" bestFit="1" customWidth="1"/>
    <col min="3" max="4" width="7.8515625" style="5" customWidth="1"/>
    <col min="5" max="6" width="14.8515625" style="5" bestFit="1" customWidth="1"/>
    <col min="7" max="7" width="5.57421875" style="5" customWidth="1"/>
    <col min="8" max="8" width="3.00390625" style="41" customWidth="1"/>
    <col min="9" max="9" width="2.7109375" style="41" bestFit="1" customWidth="1"/>
    <col min="10" max="11" width="3.57421875" style="41" bestFit="1" customWidth="1"/>
    <col min="12" max="12" width="7.57421875" style="41" bestFit="1" customWidth="1"/>
    <col min="13" max="13" width="4.7109375" style="6" hidden="1" customWidth="1"/>
    <col min="14" max="14" width="4.7109375" style="6" customWidth="1"/>
    <col min="15" max="15" width="18.00390625" style="58" bestFit="1" customWidth="1"/>
    <col min="16" max="17" width="3.8515625" style="1" bestFit="1" customWidth="1"/>
    <col min="18" max="18" width="6.28125" style="1" bestFit="1" customWidth="1"/>
    <col min="19" max="19" width="5.7109375" style="1" bestFit="1" customWidth="1"/>
    <col min="20" max="20" width="3.57421875" style="1" bestFit="1" customWidth="1"/>
    <col min="21" max="22" width="6.28125" style="98" customWidth="1"/>
    <col min="23" max="16384" width="11.421875" style="1" customWidth="1"/>
  </cols>
  <sheetData>
    <row r="3" spans="1:22" ht="13.5" thickBo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  <c r="H3" s="4" t="s">
        <v>37</v>
      </c>
      <c r="I3" s="4" t="s">
        <v>38</v>
      </c>
      <c r="J3" s="4" t="s">
        <v>35</v>
      </c>
      <c r="K3" s="4" t="s">
        <v>36</v>
      </c>
      <c r="L3" s="4" t="s">
        <v>5</v>
      </c>
      <c r="O3" s="60" t="s">
        <v>42</v>
      </c>
      <c r="U3" s="98" t="s">
        <v>51</v>
      </c>
      <c r="V3" s="98" t="s">
        <v>53</v>
      </c>
    </row>
    <row r="4" spans="1:22" ht="12.75">
      <c r="A4" s="9">
        <v>1</v>
      </c>
      <c r="B4" s="10" t="s">
        <v>6</v>
      </c>
      <c r="C4" s="43">
        <v>0.375</v>
      </c>
      <c r="D4" s="44">
        <v>0.3958333333333333</v>
      </c>
      <c r="E4" s="28" t="s">
        <v>7</v>
      </c>
      <c r="F4" s="104" t="s">
        <v>8</v>
      </c>
      <c r="G4" s="11">
        <f aca="true" t="shared" si="0" ref="G4:G22">D4-C4</f>
        <v>0.020833333333333315</v>
      </c>
      <c r="H4" s="12">
        <v>10</v>
      </c>
      <c r="I4" s="12">
        <v>0</v>
      </c>
      <c r="J4" s="12">
        <v>3</v>
      </c>
      <c r="K4" s="12">
        <v>0</v>
      </c>
      <c r="L4" s="12" t="s">
        <v>9</v>
      </c>
      <c r="M4" s="6" t="s">
        <v>39</v>
      </c>
      <c r="U4" s="98" t="s">
        <v>52</v>
      </c>
      <c r="V4" s="98" t="s">
        <v>54</v>
      </c>
    </row>
    <row r="5" spans="1:19" ht="12.75">
      <c r="A5" s="13">
        <v>2</v>
      </c>
      <c r="B5" s="7" t="s">
        <v>6</v>
      </c>
      <c r="C5" s="8">
        <f aca="true" t="shared" si="1" ref="C5:C22">D4</f>
        <v>0.3958333333333333</v>
      </c>
      <c r="D5" s="45">
        <v>0.4166666666666667</v>
      </c>
      <c r="E5" s="31" t="s">
        <v>10</v>
      </c>
      <c r="F5" s="105" t="s">
        <v>11</v>
      </c>
      <c r="G5" s="14">
        <f t="shared" si="0"/>
        <v>0.02083333333333337</v>
      </c>
      <c r="H5" s="15">
        <v>9</v>
      </c>
      <c r="I5" s="15">
        <v>2</v>
      </c>
      <c r="J5" s="15">
        <v>3</v>
      </c>
      <c r="K5" s="15">
        <v>0</v>
      </c>
      <c r="L5" s="15" t="s">
        <v>9</v>
      </c>
      <c r="M5" s="6" t="s">
        <v>39</v>
      </c>
      <c r="O5" s="91"/>
      <c r="P5" s="92" t="s">
        <v>34</v>
      </c>
      <c r="Q5" s="92" t="s">
        <v>34</v>
      </c>
      <c r="R5" s="92" t="s">
        <v>40</v>
      </c>
      <c r="S5" s="92" t="s">
        <v>40</v>
      </c>
    </row>
    <row r="6" spans="1:19" ht="12.75">
      <c r="A6" s="75">
        <v>3</v>
      </c>
      <c r="B6" s="76" t="s">
        <v>12</v>
      </c>
      <c r="C6" s="77">
        <f t="shared" si="1"/>
        <v>0.4166666666666667</v>
      </c>
      <c r="D6" s="78">
        <v>0.44097222222222227</v>
      </c>
      <c r="E6" s="81" t="s">
        <v>13</v>
      </c>
      <c r="F6" s="106" t="s">
        <v>14</v>
      </c>
      <c r="G6" s="79">
        <f t="shared" si="0"/>
        <v>0.02430555555555558</v>
      </c>
      <c r="H6" s="80">
        <v>4</v>
      </c>
      <c r="I6" s="80">
        <v>2</v>
      </c>
      <c r="J6" s="80">
        <v>3</v>
      </c>
      <c r="K6" s="80">
        <v>0</v>
      </c>
      <c r="L6" s="80" t="s">
        <v>15</v>
      </c>
      <c r="M6" s="6" t="s">
        <v>39</v>
      </c>
      <c r="O6" s="93" t="s">
        <v>30</v>
      </c>
      <c r="P6" s="92" t="s">
        <v>27</v>
      </c>
      <c r="Q6" s="92" t="s">
        <v>28</v>
      </c>
      <c r="R6" s="92" t="s">
        <v>27</v>
      </c>
      <c r="S6" s="92" t="s">
        <v>28</v>
      </c>
    </row>
    <row r="7" spans="1:22" ht="12.75">
      <c r="A7" s="75">
        <v>4</v>
      </c>
      <c r="B7" s="76" t="s">
        <v>12</v>
      </c>
      <c r="C7" s="77">
        <f t="shared" si="1"/>
        <v>0.44097222222222227</v>
      </c>
      <c r="D7" s="78">
        <v>0.46527777777777773</v>
      </c>
      <c r="E7" s="81" t="s">
        <v>8</v>
      </c>
      <c r="F7" s="106" t="s">
        <v>16</v>
      </c>
      <c r="G7" s="79">
        <f t="shared" si="0"/>
        <v>0.02430555555555547</v>
      </c>
      <c r="H7" s="80">
        <v>1</v>
      </c>
      <c r="I7" s="80">
        <v>1</v>
      </c>
      <c r="J7" s="80">
        <v>1</v>
      </c>
      <c r="K7" s="80">
        <v>1</v>
      </c>
      <c r="L7" s="80" t="s">
        <v>15</v>
      </c>
      <c r="M7" s="6" t="s">
        <v>39</v>
      </c>
      <c r="O7" s="94" t="s">
        <v>13</v>
      </c>
      <c r="P7" s="95">
        <v>3</v>
      </c>
      <c r="Q7" s="96">
        <f>3+3</f>
        <v>6</v>
      </c>
      <c r="R7" s="96">
        <v>4</v>
      </c>
      <c r="S7" s="96">
        <f>2+7+8</f>
        <v>17</v>
      </c>
      <c r="T7" s="1">
        <f>R7-S7</f>
        <v>-13</v>
      </c>
      <c r="U7" s="98">
        <v>3</v>
      </c>
      <c r="V7" s="98" t="s">
        <v>48</v>
      </c>
    </row>
    <row r="8" spans="1:22" ht="12.75">
      <c r="A8" s="21">
        <v>5</v>
      </c>
      <c r="B8" s="19" t="s">
        <v>17</v>
      </c>
      <c r="C8" s="20">
        <f t="shared" si="1"/>
        <v>0.46527777777777773</v>
      </c>
      <c r="D8" s="47">
        <v>0.4826388888888889</v>
      </c>
      <c r="E8" s="101" t="s">
        <v>18</v>
      </c>
      <c r="F8" s="107" t="s">
        <v>19</v>
      </c>
      <c r="G8" s="22">
        <f t="shared" si="0"/>
        <v>0.01736111111111116</v>
      </c>
      <c r="H8" s="23">
        <v>0</v>
      </c>
      <c r="I8" s="23">
        <v>8</v>
      </c>
      <c r="J8" s="23">
        <v>0</v>
      </c>
      <c r="K8" s="23">
        <v>3</v>
      </c>
      <c r="L8" s="23" t="s">
        <v>20</v>
      </c>
      <c r="M8" s="6" t="s">
        <v>39</v>
      </c>
      <c r="O8" s="94" t="s">
        <v>14</v>
      </c>
      <c r="P8" s="96">
        <v>0</v>
      </c>
      <c r="Q8" s="96">
        <f>3+3+3</f>
        <v>9</v>
      </c>
      <c r="R8" s="96">
        <v>2</v>
      </c>
      <c r="S8" s="96">
        <f>4+8+8</f>
        <v>20</v>
      </c>
      <c r="T8" s="1">
        <f>R8-S8</f>
        <v>-18</v>
      </c>
      <c r="U8" s="98" t="s">
        <v>49</v>
      </c>
      <c r="V8" s="98" t="s">
        <v>49</v>
      </c>
    </row>
    <row r="9" spans="1:22" ht="12.75">
      <c r="A9" s="13">
        <v>6</v>
      </c>
      <c r="B9" s="7" t="s">
        <v>6</v>
      </c>
      <c r="C9" s="8">
        <f t="shared" si="1"/>
        <v>0.4826388888888889</v>
      </c>
      <c r="D9" s="45">
        <v>0.5034722222222222</v>
      </c>
      <c r="E9" s="31" t="s">
        <v>7</v>
      </c>
      <c r="F9" s="105" t="s">
        <v>21</v>
      </c>
      <c r="G9" s="14">
        <f t="shared" si="0"/>
        <v>0.020833333333333315</v>
      </c>
      <c r="H9" s="15">
        <v>20</v>
      </c>
      <c r="I9" s="15">
        <v>0</v>
      </c>
      <c r="J9" s="15">
        <v>3</v>
      </c>
      <c r="K9" s="15">
        <v>0</v>
      </c>
      <c r="L9" s="15" t="s">
        <v>9</v>
      </c>
      <c r="M9" s="6" t="s">
        <v>39</v>
      </c>
      <c r="O9" s="94" t="s">
        <v>8</v>
      </c>
      <c r="P9" s="96">
        <f>1+3+3</f>
        <v>7</v>
      </c>
      <c r="Q9" s="96">
        <f>1</f>
        <v>1</v>
      </c>
      <c r="R9" s="96">
        <f>1+7+8</f>
        <v>16</v>
      </c>
      <c r="S9" s="96">
        <f>1</f>
        <v>1</v>
      </c>
      <c r="T9" s="1">
        <f>R9-S9</f>
        <v>15</v>
      </c>
      <c r="U9" s="98" t="s">
        <v>47</v>
      </c>
      <c r="V9" s="98" t="s">
        <v>46</v>
      </c>
    </row>
    <row r="10" spans="1:22" ht="12.75">
      <c r="A10" s="13">
        <v>7</v>
      </c>
      <c r="B10" s="7" t="s">
        <v>6</v>
      </c>
      <c r="C10" s="8">
        <f t="shared" si="1"/>
        <v>0.5034722222222222</v>
      </c>
      <c r="D10" s="45">
        <v>0.5243055555555556</v>
      </c>
      <c r="E10" s="31" t="s">
        <v>10</v>
      </c>
      <c r="F10" s="105" t="s">
        <v>22</v>
      </c>
      <c r="G10" s="14">
        <f t="shared" si="0"/>
        <v>0.02083333333333337</v>
      </c>
      <c r="H10" s="15">
        <v>0</v>
      </c>
      <c r="I10" s="15">
        <v>15</v>
      </c>
      <c r="J10" s="15">
        <v>0</v>
      </c>
      <c r="K10" s="15">
        <v>3</v>
      </c>
      <c r="L10" s="15" t="s">
        <v>9</v>
      </c>
      <c r="M10" s="6" t="s">
        <v>39</v>
      </c>
      <c r="O10" s="94" t="s">
        <v>16</v>
      </c>
      <c r="P10" s="96">
        <f>1+3+3</f>
        <v>7</v>
      </c>
      <c r="Q10" s="96">
        <f>1</f>
        <v>1</v>
      </c>
      <c r="R10" s="96">
        <f>1+8+8</f>
        <v>17</v>
      </c>
      <c r="S10" s="96">
        <f>1</f>
        <v>1</v>
      </c>
      <c r="T10" s="1">
        <f>R10-S10</f>
        <v>16</v>
      </c>
      <c r="U10" s="98" t="s">
        <v>46</v>
      </c>
      <c r="V10" s="98" t="s">
        <v>47</v>
      </c>
    </row>
    <row r="11" spans="1:19" ht="12.75">
      <c r="A11" s="75">
        <v>8</v>
      </c>
      <c r="B11" s="76" t="s">
        <v>12</v>
      </c>
      <c r="C11" s="77">
        <f t="shared" si="1"/>
        <v>0.5243055555555556</v>
      </c>
      <c r="D11" s="78">
        <v>0.548611111111111</v>
      </c>
      <c r="E11" s="81" t="s">
        <v>13</v>
      </c>
      <c r="F11" s="106" t="s">
        <v>8</v>
      </c>
      <c r="G11" s="79">
        <f t="shared" si="0"/>
        <v>0.02430555555555547</v>
      </c>
      <c r="H11" s="80">
        <v>0</v>
      </c>
      <c r="I11" s="80">
        <v>7</v>
      </c>
      <c r="J11" s="80">
        <v>0</v>
      </c>
      <c r="K11" s="80">
        <v>3</v>
      </c>
      <c r="L11" s="80" t="s">
        <v>15</v>
      </c>
      <c r="M11" s="6" t="s">
        <v>39</v>
      </c>
      <c r="O11" s="70" t="s">
        <v>41</v>
      </c>
      <c r="P11" s="71">
        <f>SUM(P7:P10)</f>
        <v>17</v>
      </c>
      <c r="Q11" s="71">
        <f>SUM(Q7:Q10)</f>
        <v>17</v>
      </c>
      <c r="R11" s="71">
        <f>SUM(R7:R10)</f>
        <v>39</v>
      </c>
      <c r="S11" s="71">
        <f>SUM(S7:S10)</f>
        <v>39</v>
      </c>
    </row>
    <row r="12" spans="1:15" ht="12.75">
      <c r="A12" s="75">
        <v>9</v>
      </c>
      <c r="B12" s="76" t="s">
        <v>12</v>
      </c>
      <c r="C12" s="77">
        <f t="shared" si="1"/>
        <v>0.548611111111111</v>
      </c>
      <c r="D12" s="78">
        <v>0.5729166666666666</v>
      </c>
      <c r="E12" s="81" t="s">
        <v>14</v>
      </c>
      <c r="F12" s="106" t="s">
        <v>16</v>
      </c>
      <c r="G12" s="79">
        <f t="shared" si="0"/>
        <v>0.02430555555555558</v>
      </c>
      <c r="H12" s="80">
        <v>0</v>
      </c>
      <c r="I12" s="80">
        <v>8</v>
      </c>
      <c r="J12" s="80">
        <v>0</v>
      </c>
      <c r="K12" s="80">
        <v>3</v>
      </c>
      <c r="L12" s="80" t="s">
        <v>15</v>
      </c>
      <c r="M12" s="97" t="s">
        <v>39</v>
      </c>
      <c r="N12" s="97"/>
      <c r="O12"/>
    </row>
    <row r="13" spans="1:19" ht="12.75">
      <c r="A13" s="21">
        <v>10</v>
      </c>
      <c r="B13" s="19" t="s">
        <v>17</v>
      </c>
      <c r="C13" s="20">
        <f t="shared" si="1"/>
        <v>0.5729166666666666</v>
      </c>
      <c r="D13" s="47">
        <v>0.5902777777777778</v>
      </c>
      <c r="E13" s="101" t="s">
        <v>18</v>
      </c>
      <c r="F13" s="107" t="s">
        <v>8</v>
      </c>
      <c r="G13" s="22">
        <f t="shared" si="0"/>
        <v>0.01736111111111116</v>
      </c>
      <c r="H13" s="23">
        <v>0</v>
      </c>
      <c r="I13" s="23">
        <v>15</v>
      </c>
      <c r="J13" s="23">
        <v>0</v>
      </c>
      <c r="K13" s="23">
        <v>3</v>
      </c>
      <c r="L13" s="23" t="s">
        <v>20</v>
      </c>
      <c r="M13" s="97" t="s">
        <v>39</v>
      </c>
      <c r="N13" s="97"/>
      <c r="O13" s="69" t="s">
        <v>31</v>
      </c>
      <c r="P13" s="62" t="s">
        <v>34</v>
      </c>
      <c r="Q13" s="62" t="s">
        <v>34</v>
      </c>
      <c r="R13" s="62" t="s">
        <v>40</v>
      </c>
      <c r="S13" s="62" t="s">
        <v>40</v>
      </c>
    </row>
    <row r="14" spans="1:19" ht="12.75">
      <c r="A14" s="13">
        <v>11</v>
      </c>
      <c r="B14" s="7" t="s">
        <v>6</v>
      </c>
      <c r="C14" s="8">
        <f t="shared" si="1"/>
        <v>0.5902777777777778</v>
      </c>
      <c r="D14" s="45">
        <v>0.611111111111111</v>
      </c>
      <c r="E14" s="31" t="s">
        <v>8</v>
      </c>
      <c r="F14" s="105" t="s">
        <v>21</v>
      </c>
      <c r="G14" s="14">
        <f t="shared" si="0"/>
        <v>0.02083333333333326</v>
      </c>
      <c r="H14" s="15">
        <v>9</v>
      </c>
      <c r="I14" s="15">
        <v>0</v>
      </c>
      <c r="J14" s="15">
        <v>3</v>
      </c>
      <c r="K14" s="15">
        <v>0</v>
      </c>
      <c r="L14" s="15" t="s">
        <v>9</v>
      </c>
      <c r="M14" s="97" t="s">
        <v>39</v>
      </c>
      <c r="N14" s="97"/>
      <c r="O14" s="61" t="s">
        <v>29</v>
      </c>
      <c r="P14" s="62" t="s">
        <v>27</v>
      </c>
      <c r="Q14" s="62" t="s">
        <v>28</v>
      </c>
      <c r="R14" s="62" t="s">
        <v>27</v>
      </c>
      <c r="S14" s="62" t="s">
        <v>28</v>
      </c>
    </row>
    <row r="15" spans="1:22" ht="12.75">
      <c r="A15" s="13">
        <v>12</v>
      </c>
      <c r="B15" s="7" t="s">
        <v>6</v>
      </c>
      <c r="C15" s="8">
        <f t="shared" si="1"/>
        <v>0.611111111111111</v>
      </c>
      <c r="D15" s="45">
        <v>0.6319444444444444</v>
      </c>
      <c r="E15" s="31" t="s">
        <v>11</v>
      </c>
      <c r="F15" s="105" t="s">
        <v>22</v>
      </c>
      <c r="G15" s="14">
        <f t="shared" si="0"/>
        <v>0.02083333333333337</v>
      </c>
      <c r="H15" s="15">
        <v>0</v>
      </c>
      <c r="I15" s="15">
        <v>16</v>
      </c>
      <c r="J15" s="15">
        <v>0</v>
      </c>
      <c r="K15" s="15">
        <v>3</v>
      </c>
      <c r="L15" s="15" t="s">
        <v>9</v>
      </c>
      <c r="M15" s="97" t="s">
        <v>39</v>
      </c>
      <c r="N15" s="97"/>
      <c r="O15" s="63" t="s">
        <v>7</v>
      </c>
      <c r="P15" s="64">
        <f>3+3</f>
        <v>6</v>
      </c>
      <c r="Q15" s="64">
        <f>0</f>
        <v>0</v>
      </c>
      <c r="R15" s="64">
        <f>10+20</f>
        <v>30</v>
      </c>
      <c r="S15" s="64">
        <f>0</f>
        <v>0</v>
      </c>
      <c r="T15" s="1">
        <f>R15-S15</f>
        <v>30</v>
      </c>
      <c r="U15" s="98" t="s">
        <v>45</v>
      </c>
      <c r="V15" s="98" t="s">
        <v>46</v>
      </c>
    </row>
    <row r="16" spans="1:22" ht="12.75">
      <c r="A16" s="75">
        <v>13</v>
      </c>
      <c r="B16" s="76" t="s">
        <v>12</v>
      </c>
      <c r="C16" s="77">
        <f t="shared" si="1"/>
        <v>0.6319444444444444</v>
      </c>
      <c r="D16" s="78">
        <v>0.65625</v>
      </c>
      <c r="E16" s="81" t="s">
        <v>13</v>
      </c>
      <c r="F16" s="106" t="s">
        <v>16</v>
      </c>
      <c r="G16" s="79">
        <f t="shared" si="0"/>
        <v>0.02430555555555558</v>
      </c>
      <c r="H16" s="80">
        <v>0</v>
      </c>
      <c r="I16" s="80">
        <v>8</v>
      </c>
      <c r="J16" s="80">
        <v>0</v>
      </c>
      <c r="K16" s="80">
        <v>3</v>
      </c>
      <c r="L16" s="80" t="s">
        <v>15</v>
      </c>
      <c r="M16" s="97" t="s">
        <v>39</v>
      </c>
      <c r="N16" s="97"/>
      <c r="O16" s="63" t="s">
        <v>8</v>
      </c>
      <c r="P16" s="64">
        <f>3</f>
        <v>3</v>
      </c>
      <c r="Q16" s="64">
        <f>3</f>
        <v>3</v>
      </c>
      <c r="R16" s="64">
        <v>9</v>
      </c>
      <c r="S16" s="64">
        <v>10</v>
      </c>
      <c r="T16" s="1">
        <f>R16-S16</f>
        <v>-1</v>
      </c>
      <c r="U16" s="98" t="s">
        <v>44</v>
      </c>
      <c r="V16" s="98" t="s">
        <v>47</v>
      </c>
    </row>
    <row r="17" spans="1:22" ht="12.75">
      <c r="A17" s="75">
        <v>14</v>
      </c>
      <c r="B17" s="76" t="s">
        <v>12</v>
      </c>
      <c r="C17" s="77">
        <f t="shared" si="1"/>
        <v>0.65625</v>
      </c>
      <c r="D17" s="78">
        <v>0.6805555555555555</v>
      </c>
      <c r="E17" s="81" t="s">
        <v>14</v>
      </c>
      <c r="F17" s="106" t="s">
        <v>8</v>
      </c>
      <c r="G17" s="79">
        <f t="shared" si="0"/>
        <v>0.02430555555555547</v>
      </c>
      <c r="H17" s="80">
        <v>0</v>
      </c>
      <c r="I17" s="80">
        <v>8</v>
      </c>
      <c r="J17" s="80">
        <v>0</v>
      </c>
      <c r="K17" s="80">
        <v>3</v>
      </c>
      <c r="L17" s="80" t="s">
        <v>15</v>
      </c>
      <c r="O17" s="63" t="s">
        <v>21</v>
      </c>
      <c r="P17" s="64">
        <v>0</v>
      </c>
      <c r="Q17" s="64">
        <f>3+3</f>
        <v>6</v>
      </c>
      <c r="R17" s="64">
        <v>0</v>
      </c>
      <c r="S17" s="64">
        <f>20+9</f>
        <v>29</v>
      </c>
      <c r="T17" s="1">
        <f>R17-S17</f>
        <v>-29</v>
      </c>
      <c r="U17" s="98" t="s">
        <v>43</v>
      </c>
      <c r="V17" s="98" t="s">
        <v>49</v>
      </c>
    </row>
    <row r="18" spans="1:19" ht="13.5" thickBot="1">
      <c r="A18" s="24">
        <v>15</v>
      </c>
      <c r="B18" s="25" t="s">
        <v>17</v>
      </c>
      <c r="C18" s="48">
        <f t="shared" si="1"/>
        <v>0.6805555555555555</v>
      </c>
      <c r="D18" s="49">
        <v>0.6979166666666666</v>
      </c>
      <c r="E18" s="108" t="s">
        <v>19</v>
      </c>
      <c r="F18" s="109" t="s">
        <v>8</v>
      </c>
      <c r="G18" s="26">
        <f t="shared" si="0"/>
        <v>0.01736111111111116</v>
      </c>
      <c r="H18" s="27">
        <v>3</v>
      </c>
      <c r="I18" s="27">
        <v>5</v>
      </c>
      <c r="J18" s="27">
        <v>0</v>
      </c>
      <c r="K18" s="27">
        <v>3</v>
      </c>
      <c r="L18" s="27" t="s">
        <v>20</v>
      </c>
      <c r="O18" s="70" t="s">
        <v>41</v>
      </c>
      <c r="P18" s="72">
        <f>SUM(P15:P17)</f>
        <v>9</v>
      </c>
      <c r="Q18" s="72">
        <f>SUM(Q15:Q17)</f>
        <v>9</v>
      </c>
      <c r="R18" s="72">
        <f>SUM(R15:R17)</f>
        <v>39</v>
      </c>
      <c r="S18" s="72">
        <f>SUM(S15:S17)</f>
        <v>39</v>
      </c>
    </row>
    <row r="19" spans="1:19" ht="12.75">
      <c r="A19" s="9">
        <v>16</v>
      </c>
      <c r="B19" s="10" t="s">
        <v>6</v>
      </c>
      <c r="C19" s="43">
        <f t="shared" si="1"/>
        <v>0.6979166666666666</v>
      </c>
      <c r="D19" s="44">
        <v>0.71875</v>
      </c>
      <c r="E19" s="28" t="str">
        <f>O17</f>
        <v>SG Herpfst II</v>
      </c>
      <c r="F19" s="29" t="str">
        <f>O22</f>
        <v>SG MhObRhDu II</v>
      </c>
      <c r="G19" s="14">
        <f t="shared" si="0"/>
        <v>0.02083333333333337</v>
      </c>
      <c r="H19" s="30">
        <v>7</v>
      </c>
      <c r="I19" s="30">
        <v>0</v>
      </c>
      <c r="J19" s="30"/>
      <c r="K19" s="30"/>
      <c r="L19" s="30" t="s">
        <v>9</v>
      </c>
      <c r="O19" s="74"/>
      <c r="P19" s="59"/>
      <c r="Q19" s="59"/>
      <c r="R19" s="59"/>
      <c r="S19" s="59"/>
    </row>
    <row r="20" spans="1:19" ht="12.75">
      <c r="A20" s="13">
        <v>17</v>
      </c>
      <c r="B20" s="7" t="s">
        <v>6</v>
      </c>
      <c r="C20" s="8">
        <f t="shared" si="1"/>
        <v>0.71875</v>
      </c>
      <c r="D20" s="45">
        <v>0.7395833333333334</v>
      </c>
      <c r="E20" s="31" t="str">
        <f>O23</f>
        <v>Octopus Siegen</v>
      </c>
      <c r="F20" s="32" t="str">
        <f>O16</f>
        <v>TSV Malsch</v>
      </c>
      <c r="G20" s="14">
        <f t="shared" si="0"/>
        <v>0.02083333333333337</v>
      </c>
      <c r="H20" s="33">
        <v>0</v>
      </c>
      <c r="I20" s="33">
        <v>20</v>
      </c>
      <c r="J20" s="33"/>
      <c r="K20" s="33"/>
      <c r="L20" s="33" t="s">
        <v>9</v>
      </c>
      <c r="O20" s="63"/>
      <c r="P20" s="62" t="s">
        <v>34</v>
      </c>
      <c r="Q20" s="62" t="s">
        <v>34</v>
      </c>
      <c r="R20" s="62" t="s">
        <v>40</v>
      </c>
      <c r="S20" s="62" t="s">
        <v>40</v>
      </c>
    </row>
    <row r="21" spans="1:19" ht="12.75">
      <c r="A21" s="75">
        <v>18</v>
      </c>
      <c r="B21" s="76" t="s">
        <v>12</v>
      </c>
      <c r="C21" s="77">
        <f t="shared" si="1"/>
        <v>0.7395833333333334</v>
      </c>
      <c r="D21" s="78">
        <v>0.7638888888888888</v>
      </c>
      <c r="E21" s="81" t="str">
        <f>O10</f>
        <v>SG Duisburg/Rheine</v>
      </c>
      <c r="F21" s="82" t="str">
        <f>O8</f>
        <v>SG Herpfst</v>
      </c>
      <c r="G21" s="79">
        <f t="shared" si="0"/>
        <v>0.02430555555555547</v>
      </c>
      <c r="H21" s="83">
        <v>9</v>
      </c>
      <c r="I21" s="83">
        <v>1</v>
      </c>
      <c r="J21" s="83"/>
      <c r="K21" s="83"/>
      <c r="L21" s="83" t="s">
        <v>15</v>
      </c>
      <c r="O21" s="61" t="s">
        <v>32</v>
      </c>
      <c r="P21" s="62" t="s">
        <v>27</v>
      </c>
      <c r="Q21" s="62" t="s">
        <v>28</v>
      </c>
      <c r="R21" s="62" t="s">
        <v>27</v>
      </c>
      <c r="S21" s="62" t="s">
        <v>28</v>
      </c>
    </row>
    <row r="22" spans="1:23" ht="12.75">
      <c r="A22" s="75">
        <v>19</v>
      </c>
      <c r="B22" s="76" t="s">
        <v>12</v>
      </c>
      <c r="C22" s="77">
        <f t="shared" si="1"/>
        <v>0.7638888888888888</v>
      </c>
      <c r="D22" s="78">
        <v>0.7881944444444445</v>
      </c>
      <c r="E22" s="81" t="str">
        <f>O9</f>
        <v>TSV Malsch</v>
      </c>
      <c r="F22" s="82" t="str">
        <f>O7</f>
        <v>Octopus Rosenheim</v>
      </c>
      <c r="G22" s="79">
        <f t="shared" si="0"/>
        <v>0.02430555555555569</v>
      </c>
      <c r="H22" s="83">
        <v>6</v>
      </c>
      <c r="I22" s="83">
        <v>2</v>
      </c>
      <c r="J22" s="83"/>
      <c r="K22" s="83"/>
      <c r="L22" s="83" t="s">
        <v>15</v>
      </c>
      <c r="O22" s="63" t="s">
        <v>10</v>
      </c>
      <c r="P22" s="64">
        <v>3</v>
      </c>
      <c r="Q22" s="64">
        <v>3</v>
      </c>
      <c r="R22" s="64">
        <f>9</f>
        <v>9</v>
      </c>
      <c r="S22" s="64">
        <f>2+15</f>
        <v>17</v>
      </c>
      <c r="T22" s="1">
        <f>R22-S22</f>
        <v>-8</v>
      </c>
      <c r="U22" s="98" t="s">
        <v>44</v>
      </c>
      <c r="V22" s="98" t="s">
        <v>56</v>
      </c>
      <c r="W22" s="1" t="s">
        <v>58</v>
      </c>
    </row>
    <row r="23" spans="1:22" ht="12.75">
      <c r="A23" s="50"/>
      <c r="C23" s="16"/>
      <c r="D23" s="46"/>
      <c r="E23" s="35"/>
      <c r="F23" s="36"/>
      <c r="G23" s="17"/>
      <c r="H23" s="34"/>
      <c r="I23" s="34"/>
      <c r="J23" s="34"/>
      <c r="K23" s="34"/>
      <c r="L23" s="34"/>
      <c r="O23" s="63" t="s">
        <v>11</v>
      </c>
      <c r="P23" s="64">
        <f>0</f>
        <v>0</v>
      </c>
      <c r="Q23" s="64">
        <f>3+3</f>
        <v>6</v>
      </c>
      <c r="R23" s="64">
        <f>2</f>
        <v>2</v>
      </c>
      <c r="S23" s="64">
        <f>9+16</f>
        <v>25</v>
      </c>
      <c r="T23" s="1">
        <f>R23-S23</f>
        <v>-23</v>
      </c>
      <c r="U23" s="98" t="s">
        <v>43</v>
      </c>
      <c r="V23" s="98" t="s">
        <v>55</v>
      </c>
    </row>
    <row r="24" spans="1:22" ht="12.75">
      <c r="A24" s="13">
        <v>20</v>
      </c>
      <c r="B24" s="7" t="s">
        <v>6</v>
      </c>
      <c r="C24" s="8">
        <v>0.3333333333333333</v>
      </c>
      <c r="D24" s="45">
        <v>0.3541666666666667</v>
      </c>
      <c r="E24" s="31" t="str">
        <f>E19</f>
        <v>SG Herpfst II</v>
      </c>
      <c r="F24" s="32" t="str">
        <f>O15</f>
        <v>SG MhObRhDu I</v>
      </c>
      <c r="G24" s="14">
        <f>D24-C24</f>
        <v>0.02083333333333337</v>
      </c>
      <c r="H24" s="33">
        <v>0</v>
      </c>
      <c r="I24" s="33">
        <v>16</v>
      </c>
      <c r="J24" s="33"/>
      <c r="K24" s="33"/>
      <c r="L24" s="33" t="s">
        <v>9</v>
      </c>
      <c r="O24" s="63" t="s">
        <v>22</v>
      </c>
      <c r="P24" s="64">
        <v>6</v>
      </c>
      <c r="Q24" s="64">
        <v>0</v>
      </c>
      <c r="R24" s="64">
        <f>16+15</f>
        <v>31</v>
      </c>
      <c r="S24" s="64">
        <v>0</v>
      </c>
      <c r="T24" s="1">
        <f>R24-S24</f>
        <v>31</v>
      </c>
      <c r="U24" s="98" t="s">
        <v>45</v>
      </c>
      <c r="V24" s="98" t="s">
        <v>48</v>
      </c>
    </row>
    <row r="25" spans="1:19" ht="13.5" thickBot="1">
      <c r="A25" s="51">
        <v>21</v>
      </c>
      <c r="B25" s="52" t="s">
        <v>6</v>
      </c>
      <c r="C25" s="53">
        <f aca="true" t="shared" si="2" ref="C25:C32">D24</f>
        <v>0.3541666666666667</v>
      </c>
      <c r="D25" s="54">
        <v>0.375</v>
      </c>
      <c r="E25" s="99" t="s">
        <v>8</v>
      </c>
      <c r="F25" s="32" t="str">
        <f>O24</f>
        <v>SG Herpfst I</v>
      </c>
      <c r="G25" s="37">
        <f>D25-C25</f>
        <v>0.020833333333333315</v>
      </c>
      <c r="H25" s="33">
        <v>5</v>
      </c>
      <c r="I25" s="33">
        <v>0</v>
      </c>
      <c r="J25" s="33"/>
      <c r="K25" s="33"/>
      <c r="L25" s="33" t="s">
        <v>9</v>
      </c>
      <c r="O25" s="70" t="s">
        <v>41</v>
      </c>
      <c r="P25" s="72">
        <f>SUM(P22:P24)</f>
        <v>9</v>
      </c>
      <c r="Q25" s="72">
        <f>SUM(Q22:Q24)</f>
        <v>9</v>
      </c>
      <c r="R25" s="72">
        <f>SUM(R22:R24)</f>
        <v>42</v>
      </c>
      <c r="S25" s="72">
        <f>SUM(S22:S24)</f>
        <v>42</v>
      </c>
    </row>
    <row r="26" spans="1:15" ht="12.75">
      <c r="A26" s="55"/>
      <c r="B26" s="56"/>
      <c r="C26" s="57"/>
      <c r="D26" s="57"/>
      <c r="E26" s="110"/>
      <c r="F26" s="111"/>
      <c r="G26" s="38"/>
      <c r="H26" s="39" t="s">
        <v>26</v>
      </c>
      <c r="I26" s="39"/>
      <c r="J26" s="39"/>
      <c r="K26" s="39"/>
      <c r="L26" s="39"/>
      <c r="O26"/>
    </row>
    <row r="27" spans="1:19" ht="12.75">
      <c r="A27" s="21">
        <v>22</v>
      </c>
      <c r="B27" s="19" t="s">
        <v>17</v>
      </c>
      <c r="C27" s="20">
        <v>0.375</v>
      </c>
      <c r="D27" s="20">
        <v>0.3958333333333333</v>
      </c>
      <c r="E27" s="101" t="s">
        <v>18</v>
      </c>
      <c r="F27" s="102" t="s">
        <v>19</v>
      </c>
      <c r="G27" s="22">
        <f>D27-C27</f>
        <v>0.020833333333333315</v>
      </c>
      <c r="H27" s="40">
        <v>0</v>
      </c>
      <c r="I27" s="40">
        <v>10</v>
      </c>
      <c r="J27" s="40"/>
      <c r="K27" s="40"/>
      <c r="L27" s="40" t="s">
        <v>23</v>
      </c>
      <c r="O27" s="65"/>
      <c r="P27" s="66" t="s">
        <v>34</v>
      </c>
      <c r="Q27" s="66" t="s">
        <v>34</v>
      </c>
      <c r="R27" s="66" t="s">
        <v>40</v>
      </c>
      <c r="S27" s="66" t="s">
        <v>40</v>
      </c>
    </row>
    <row r="28" spans="1:19" ht="12.75">
      <c r="A28" s="13">
        <v>23</v>
      </c>
      <c r="B28" s="7" t="s">
        <v>6</v>
      </c>
      <c r="C28" s="8">
        <v>0.3958333333333333</v>
      </c>
      <c r="D28" s="8">
        <v>0.4201388888888889</v>
      </c>
      <c r="E28" s="31" t="str">
        <f>F19</f>
        <v>SG MhObRhDu II</v>
      </c>
      <c r="F28" s="32" t="str">
        <f>E20</f>
        <v>Octopus Siegen</v>
      </c>
      <c r="G28" s="14">
        <f>D28-C28</f>
        <v>0.02430555555555558</v>
      </c>
      <c r="H28" s="33">
        <v>19</v>
      </c>
      <c r="I28" s="33">
        <v>0</v>
      </c>
      <c r="J28" s="33"/>
      <c r="K28" s="33"/>
      <c r="L28" s="33" t="s">
        <v>24</v>
      </c>
      <c r="O28" s="67" t="s">
        <v>33</v>
      </c>
      <c r="P28" s="66" t="s">
        <v>27</v>
      </c>
      <c r="Q28" s="66" t="s">
        <v>28</v>
      </c>
      <c r="R28" s="66" t="s">
        <v>27</v>
      </c>
      <c r="S28" s="66" t="s">
        <v>28</v>
      </c>
    </row>
    <row r="29" spans="1:22" ht="12.75">
      <c r="A29" s="13">
        <v>24</v>
      </c>
      <c r="B29" s="7" t="s">
        <v>6</v>
      </c>
      <c r="C29" s="8">
        <f t="shared" si="2"/>
        <v>0.4201388888888889</v>
      </c>
      <c r="D29" s="8">
        <v>0.44097222222222227</v>
      </c>
      <c r="E29" s="31" t="str">
        <f>E24</f>
        <v>SG Herpfst II</v>
      </c>
      <c r="F29" s="32" t="str">
        <f>F25</f>
        <v>SG Herpfst I</v>
      </c>
      <c r="G29" s="14">
        <f>D30-C30</f>
        <v>0.02430555555555547</v>
      </c>
      <c r="H29" s="33">
        <v>0</v>
      </c>
      <c r="I29" s="33">
        <v>9</v>
      </c>
      <c r="J29" s="33"/>
      <c r="K29" s="33"/>
      <c r="L29" s="33" t="s">
        <v>24</v>
      </c>
      <c r="O29" s="65" t="s">
        <v>18</v>
      </c>
      <c r="P29" s="68">
        <v>0</v>
      </c>
      <c r="Q29" s="68">
        <f>3+3</f>
        <v>6</v>
      </c>
      <c r="R29" s="68">
        <v>0</v>
      </c>
      <c r="S29" s="68">
        <f>8+15</f>
        <v>23</v>
      </c>
      <c r="T29" s="1">
        <f>R29-S29</f>
        <v>-23</v>
      </c>
      <c r="U29" s="98" t="s">
        <v>48</v>
      </c>
      <c r="V29" s="98" t="s">
        <v>48</v>
      </c>
    </row>
    <row r="30" spans="1:22" ht="12.75">
      <c r="A30" s="21">
        <v>25</v>
      </c>
      <c r="B30" s="19" t="s">
        <v>17</v>
      </c>
      <c r="C30" s="20">
        <f t="shared" si="2"/>
        <v>0.44097222222222227</v>
      </c>
      <c r="D30" s="20">
        <v>0.46527777777777773</v>
      </c>
      <c r="E30" s="101" t="s">
        <v>18</v>
      </c>
      <c r="F30" s="102" t="s">
        <v>8</v>
      </c>
      <c r="G30" s="22">
        <f>D29-C29</f>
        <v>0.02083333333333337</v>
      </c>
      <c r="H30" s="40">
        <v>0</v>
      </c>
      <c r="I30" s="40">
        <v>17</v>
      </c>
      <c r="J30" s="40"/>
      <c r="K30" s="40"/>
      <c r="L30" s="40" t="s">
        <v>23</v>
      </c>
      <c r="O30" s="65" t="s">
        <v>19</v>
      </c>
      <c r="P30" s="68">
        <v>3</v>
      </c>
      <c r="Q30" s="68">
        <v>3</v>
      </c>
      <c r="R30" s="68">
        <f>8+3</f>
        <v>11</v>
      </c>
      <c r="S30" s="68">
        <v>5</v>
      </c>
      <c r="T30" s="1">
        <f>R30-S30</f>
        <v>6</v>
      </c>
      <c r="U30" s="98" t="s">
        <v>47</v>
      </c>
      <c r="V30" s="98" t="s">
        <v>47</v>
      </c>
    </row>
    <row r="31" spans="1:22" ht="12.75">
      <c r="A31" s="75">
        <v>26</v>
      </c>
      <c r="B31" s="76" t="s">
        <v>12</v>
      </c>
      <c r="C31" s="77">
        <f t="shared" si="2"/>
        <v>0.46527777777777773</v>
      </c>
      <c r="D31" s="77">
        <v>0.4930555555555556</v>
      </c>
      <c r="E31" s="100" t="s">
        <v>50</v>
      </c>
      <c r="F31" s="82" t="str">
        <f>F22</f>
        <v>Octopus Rosenheim</v>
      </c>
      <c r="G31" s="79">
        <f>D31-C31</f>
        <v>0.027777777777777846</v>
      </c>
      <c r="H31" s="83">
        <v>1</v>
      </c>
      <c r="I31" s="83">
        <v>2</v>
      </c>
      <c r="J31" s="83"/>
      <c r="K31" s="83"/>
      <c r="L31" s="83" t="s">
        <v>25</v>
      </c>
      <c r="M31" s="18"/>
      <c r="N31" s="18"/>
      <c r="O31" s="65" t="s">
        <v>8</v>
      </c>
      <c r="P31" s="68">
        <v>6</v>
      </c>
      <c r="Q31" s="68">
        <v>0</v>
      </c>
      <c r="R31" s="68">
        <f>15+5</f>
        <v>20</v>
      </c>
      <c r="S31" s="68">
        <v>3</v>
      </c>
      <c r="T31" s="1">
        <f>R31-S31</f>
        <v>17</v>
      </c>
      <c r="U31" s="98" t="s">
        <v>46</v>
      </c>
      <c r="V31" s="98" t="s">
        <v>46</v>
      </c>
    </row>
    <row r="32" spans="1:19" ht="12.75">
      <c r="A32" s="13">
        <v>27</v>
      </c>
      <c r="B32" s="7" t="s">
        <v>6</v>
      </c>
      <c r="C32" s="8">
        <f t="shared" si="2"/>
        <v>0.4930555555555556</v>
      </c>
      <c r="D32" s="8">
        <v>0.513888888888889</v>
      </c>
      <c r="E32" s="31" t="str">
        <f>F24</f>
        <v>SG MhObRhDu I</v>
      </c>
      <c r="F32" s="32" t="str">
        <f>E25</f>
        <v>TSV Malsch</v>
      </c>
      <c r="G32" s="14">
        <f>D33-C33</f>
        <v>0.02777777777777768</v>
      </c>
      <c r="H32" s="33">
        <v>3</v>
      </c>
      <c r="I32" s="33">
        <v>1</v>
      </c>
      <c r="J32" s="33"/>
      <c r="K32" s="33"/>
      <c r="L32" s="33" t="s">
        <v>24</v>
      </c>
      <c r="O32" s="73" t="s">
        <v>41</v>
      </c>
      <c r="P32" s="72">
        <f>SUM(P29:P31)</f>
        <v>9</v>
      </c>
      <c r="Q32" s="72">
        <f>SUM(Q29:Q31)</f>
        <v>9</v>
      </c>
      <c r="R32" s="72">
        <f>SUM(R29:R31)</f>
        <v>31</v>
      </c>
      <c r="S32" s="72">
        <f>SUM(S29:S31)</f>
        <v>31</v>
      </c>
    </row>
    <row r="33" spans="1:12" ht="12.75">
      <c r="A33" s="21">
        <v>28</v>
      </c>
      <c r="B33" s="19" t="s">
        <v>17</v>
      </c>
      <c r="C33" s="20">
        <v>0.5208333333333334</v>
      </c>
      <c r="D33" s="20">
        <v>0.548611111111111</v>
      </c>
      <c r="E33" s="101" t="s">
        <v>19</v>
      </c>
      <c r="F33" s="102" t="s">
        <v>8</v>
      </c>
      <c r="G33" s="22">
        <f>D32-C32</f>
        <v>0.02083333333333337</v>
      </c>
      <c r="H33" s="40">
        <v>1</v>
      </c>
      <c r="I33" s="40">
        <v>4</v>
      </c>
      <c r="J33" s="40"/>
      <c r="K33" s="40"/>
      <c r="L33" s="40" t="s">
        <v>23</v>
      </c>
    </row>
    <row r="34" spans="1:14" ht="13.5" thickBot="1">
      <c r="A34" s="84">
        <v>29</v>
      </c>
      <c r="B34" s="85" t="s">
        <v>12</v>
      </c>
      <c r="C34" s="86">
        <v>0.5694444444444444</v>
      </c>
      <c r="D34" s="86">
        <v>0.6041666666666666</v>
      </c>
      <c r="E34" s="87" t="str">
        <f>E21</f>
        <v>SG Duisburg/Rheine</v>
      </c>
      <c r="F34" s="88" t="str">
        <f>E22</f>
        <v>TSV Malsch</v>
      </c>
      <c r="G34" s="89">
        <f>D34-C34</f>
        <v>0.03472222222222221</v>
      </c>
      <c r="H34" s="90">
        <v>0</v>
      </c>
      <c r="I34" s="90">
        <v>1</v>
      </c>
      <c r="J34" s="112" t="s">
        <v>57</v>
      </c>
      <c r="K34" s="90"/>
      <c r="L34" s="90" t="s">
        <v>25</v>
      </c>
      <c r="M34" s="18"/>
      <c r="N34" s="18"/>
    </row>
    <row r="35" spans="1:7" ht="12.75">
      <c r="A35" s="18"/>
      <c r="C35" s="16"/>
      <c r="D35" s="16"/>
      <c r="E35" s="103"/>
      <c r="F35" s="103"/>
      <c r="G35" s="16"/>
    </row>
    <row r="36" spans="2:12" ht="12.75">
      <c r="B36" s="2"/>
      <c r="E36" s="103"/>
      <c r="F36" s="103"/>
      <c r="G36" s="6"/>
      <c r="H36" s="42"/>
      <c r="I36" s="42"/>
      <c r="J36" s="42"/>
      <c r="K36" s="42"/>
      <c r="L36" s="42"/>
    </row>
    <row r="40" spans="1:2" ht="12.75">
      <c r="A40" s="2"/>
      <c r="B40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</sheetData>
  <sheetProtection/>
  <autoFilter ref="A3:H48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104" r:id="rId1"/>
  <headerFooter alignWithMargins="0">
    <oddHeader>&amp;LKlaus Dräger
Jugendreferent UWR im VDST&amp;CSpielplan DJM 2009&amp;RStand: 15.11.2008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Sektion UWR im VDST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Dräger</dc:creator>
  <cp:keywords/>
  <dc:description/>
  <cp:lastModifiedBy>reinhard.schottmuelller</cp:lastModifiedBy>
  <cp:lastPrinted>2009-11-15T13:42:39Z</cp:lastPrinted>
  <dcterms:created xsi:type="dcterms:W3CDTF">2009-11-10T17:18:32Z</dcterms:created>
  <dcterms:modified xsi:type="dcterms:W3CDTF">2009-11-15T14:25:42Z</dcterms:modified>
  <cp:category/>
  <cp:version/>
  <cp:contentType/>
  <cp:contentStatus/>
</cp:coreProperties>
</file>